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50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'Sheet1'!$A$2:$I$36</definedName>
  </definedNames>
  <calcPr fullCalcOnLoad="1"/>
</workbook>
</file>

<file path=xl/sharedStrings.xml><?xml version="1.0" encoding="utf-8"?>
<sst xmlns="http://schemas.openxmlformats.org/spreadsheetml/2006/main" count="50" uniqueCount="35">
  <si>
    <t>Control</t>
  </si>
  <si>
    <t>Nitrofen</t>
  </si>
  <si>
    <t>Sample Mean</t>
  </si>
  <si>
    <t>Sample Variance</t>
  </si>
  <si>
    <t>Sample Std. Dev</t>
  </si>
  <si>
    <t>Sample Size</t>
  </si>
  <si>
    <t>Square Root Transformed</t>
  </si>
  <si>
    <t>Separate Variance</t>
  </si>
  <si>
    <t>df(separate)</t>
  </si>
  <si>
    <t>t-statistic(separate)</t>
  </si>
  <si>
    <t>t-critical(separate)</t>
  </si>
  <si>
    <t>Pooled Variance</t>
  </si>
  <si>
    <t>df(pooled)</t>
  </si>
  <si>
    <t>t-statistic(pooled)</t>
  </si>
  <si>
    <t>t-critical(pooled)</t>
  </si>
  <si>
    <t>p-value</t>
  </si>
  <si>
    <t>c</t>
  </si>
  <si>
    <t>Toxicology Example</t>
  </si>
  <si>
    <t>Unit 2 Section 2</t>
  </si>
  <si>
    <t>Excel Rank</t>
  </si>
  <si>
    <t>Tied Rank</t>
  </si>
  <si>
    <t>Wilcoxon Rank Sum Test</t>
  </si>
  <si>
    <t>use this</t>
  </si>
  <si>
    <t>T_U =</t>
  </si>
  <si>
    <t>critical value</t>
  </si>
  <si>
    <t>95% UCL</t>
  </si>
  <si>
    <t>Lower Bound</t>
  </si>
  <si>
    <t>Upper Bound</t>
  </si>
  <si>
    <t>Average Difference</t>
  </si>
  <si>
    <t>Untransformed</t>
  </si>
  <si>
    <t>Sample Size Estimation</t>
  </si>
  <si>
    <t>Pooled variance</t>
  </si>
  <si>
    <t>Delta</t>
  </si>
  <si>
    <t>P(Type I error)</t>
  </si>
  <si>
    <t>Sample Size Needed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</si>
</sst>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0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4" borderId="2" xfId="0" applyFont="1" applyFill="1" applyBorder="1" applyAlignment="1">
      <alignment horizontal="left"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5" xfId="0" applyFont="1" applyFill="1" applyBorder="1" applyAlignment="1">
      <alignment horizontal="left"/>
    </xf>
    <xf numFmtId="2" fontId="0" fillId="4" borderId="0" xfId="0" applyNumberFormat="1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ont="1" applyFill="1" applyBorder="1" applyAlignment="1">
      <alignment horizontal="left"/>
    </xf>
    <xf numFmtId="2" fontId="0" fillId="4" borderId="1" xfId="0" applyNumberFormat="1" applyFont="1" applyFill="1" applyBorder="1" applyAlignment="1">
      <alignment/>
    </xf>
    <xf numFmtId="0" fontId="0" fillId="4" borderId="8" xfId="0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17.8515625" style="1" customWidth="1"/>
    <col min="2" max="3" width="10.57421875" style="1" customWidth="1"/>
    <col min="4" max="4" width="11.421875" style="1" customWidth="1"/>
    <col min="5" max="5" width="15.140625" style="1" customWidth="1"/>
    <col min="6" max="6" width="9.140625" style="1" customWidth="1"/>
    <col min="7" max="7" width="8.7109375" style="1" customWidth="1"/>
    <col min="8" max="8" width="7.421875" style="1" customWidth="1"/>
    <col min="9" max="9" width="8.57421875" style="1" customWidth="1"/>
    <col min="10" max="16384" width="10.57421875" style="1" customWidth="1"/>
  </cols>
  <sheetData>
    <row r="2" ht="12.75">
      <c r="A2" s="1" t="s">
        <v>17</v>
      </c>
    </row>
    <row r="3" spans="1:6" ht="12.75">
      <c r="A3" s="1" t="s">
        <v>18</v>
      </c>
      <c r="F3" s="1" t="s">
        <v>21</v>
      </c>
    </row>
    <row r="4" spans="4:9" ht="38.25" customHeight="1">
      <c r="D4" s="2" t="s">
        <v>6</v>
      </c>
      <c r="E4" s="2" t="s">
        <v>6</v>
      </c>
      <c r="F4" s="2" t="s">
        <v>19</v>
      </c>
      <c r="G4" s="2" t="s">
        <v>19</v>
      </c>
      <c r="H4" s="2" t="s">
        <v>20</v>
      </c>
      <c r="I4" s="2" t="s">
        <v>20</v>
      </c>
    </row>
    <row r="5" spans="2:9" ht="12.75">
      <c r="B5" s="3" t="s">
        <v>0</v>
      </c>
      <c r="C5" s="3" t="s">
        <v>1</v>
      </c>
      <c r="D5" s="3" t="s">
        <v>0</v>
      </c>
      <c r="E5" s="3" t="s">
        <v>1</v>
      </c>
      <c r="F5" s="11" t="s">
        <v>0</v>
      </c>
      <c r="G5" s="11" t="s">
        <v>1</v>
      </c>
      <c r="H5" s="11" t="s">
        <v>0</v>
      </c>
      <c r="I5" s="11" t="s">
        <v>1</v>
      </c>
    </row>
    <row r="6" spans="2:9" ht="12.75">
      <c r="B6" s="3">
        <v>27</v>
      </c>
      <c r="C6" s="3">
        <v>29</v>
      </c>
      <c r="D6" s="4">
        <f>SQRT(B6)</f>
        <v>5.196152422706632</v>
      </c>
      <c r="E6" s="4">
        <f aca="true" t="shared" si="0" ref="E6:E15">SQRT(C6)</f>
        <v>5.385164807134504</v>
      </c>
      <c r="F6" s="3">
        <f>RANK(B6,$B$6:$C$15,1)</f>
        <v>4</v>
      </c>
      <c r="G6" s="3">
        <f aca="true" t="shared" si="1" ref="G6:G15">RANK(C6,$B$6:$C$15,1)</f>
        <v>6</v>
      </c>
      <c r="H6" s="12">
        <v>4.5</v>
      </c>
      <c r="I6" s="12">
        <v>7.5</v>
      </c>
    </row>
    <row r="7" spans="2:9" ht="12.75">
      <c r="B7" s="3">
        <v>32</v>
      </c>
      <c r="C7" s="3">
        <v>29</v>
      </c>
      <c r="D7" s="4">
        <f aca="true" t="shared" si="2" ref="D7:D15">SQRT(B7)</f>
        <v>5.656854249492381</v>
      </c>
      <c r="E7" s="4">
        <f t="shared" si="0"/>
        <v>5.385164807134504</v>
      </c>
      <c r="F7" s="3">
        <f aca="true" t="shared" si="3" ref="F7:F15">RANK(B7,$B$6:$C$15,1)</f>
        <v>15</v>
      </c>
      <c r="G7" s="3">
        <f t="shared" si="1"/>
        <v>6</v>
      </c>
      <c r="H7" s="12">
        <v>15</v>
      </c>
      <c r="I7" s="12">
        <v>7.5</v>
      </c>
    </row>
    <row r="8" spans="2:9" ht="12.75">
      <c r="B8" s="3">
        <v>34</v>
      </c>
      <c r="C8" s="3">
        <v>23</v>
      </c>
      <c r="D8" s="4">
        <f t="shared" si="2"/>
        <v>5.830951894845301</v>
      </c>
      <c r="E8" s="4">
        <f t="shared" si="0"/>
        <v>4.795831523312719</v>
      </c>
      <c r="F8" s="3">
        <f t="shared" si="3"/>
        <v>18</v>
      </c>
      <c r="G8" s="3">
        <f t="shared" si="1"/>
        <v>1</v>
      </c>
      <c r="H8" s="12">
        <v>18.5</v>
      </c>
      <c r="I8" s="12">
        <v>1</v>
      </c>
    </row>
    <row r="9" spans="2:9" ht="12.75">
      <c r="B9" s="3">
        <v>33</v>
      </c>
      <c r="C9" s="3">
        <v>27</v>
      </c>
      <c r="D9" s="4">
        <f t="shared" si="2"/>
        <v>5.744562646538029</v>
      </c>
      <c r="E9" s="4">
        <f t="shared" si="0"/>
        <v>5.196152422706632</v>
      </c>
      <c r="F9" s="3">
        <f t="shared" si="3"/>
        <v>16</v>
      </c>
      <c r="G9" s="3">
        <f t="shared" si="1"/>
        <v>4</v>
      </c>
      <c r="H9" s="12">
        <v>16.5</v>
      </c>
      <c r="I9" s="12">
        <v>4.5</v>
      </c>
    </row>
    <row r="10" spans="2:9" ht="12.75">
      <c r="B10" s="3">
        <v>36</v>
      </c>
      <c r="C10" s="3">
        <v>30</v>
      </c>
      <c r="D10" s="4">
        <f t="shared" si="2"/>
        <v>6</v>
      </c>
      <c r="E10" s="4">
        <f t="shared" si="0"/>
        <v>5.477225575051661</v>
      </c>
      <c r="F10" s="3">
        <f t="shared" si="3"/>
        <v>20</v>
      </c>
      <c r="G10" s="3">
        <f t="shared" si="1"/>
        <v>10</v>
      </c>
      <c r="H10" s="12">
        <v>20</v>
      </c>
      <c r="I10" s="12">
        <v>11</v>
      </c>
    </row>
    <row r="11" spans="2:9" ht="12.75">
      <c r="B11" s="3">
        <v>34</v>
      </c>
      <c r="C11" s="3">
        <v>31</v>
      </c>
      <c r="D11" s="4">
        <f t="shared" si="2"/>
        <v>5.830951894845301</v>
      </c>
      <c r="E11" s="4">
        <f t="shared" si="0"/>
        <v>5.5677643628300215</v>
      </c>
      <c r="F11" s="3">
        <f t="shared" si="3"/>
        <v>18</v>
      </c>
      <c r="G11" s="3">
        <f t="shared" si="1"/>
        <v>13</v>
      </c>
      <c r="H11" s="12">
        <v>18.5</v>
      </c>
      <c r="I11" s="12">
        <v>13.5</v>
      </c>
    </row>
    <row r="12" spans="2:9" ht="12.75">
      <c r="B12" s="3">
        <v>33</v>
      </c>
      <c r="C12" s="3">
        <v>30</v>
      </c>
      <c r="D12" s="4">
        <f t="shared" si="2"/>
        <v>5.744562646538029</v>
      </c>
      <c r="E12" s="4">
        <f t="shared" si="0"/>
        <v>5.477225575051661</v>
      </c>
      <c r="F12" s="3">
        <f t="shared" si="3"/>
        <v>16</v>
      </c>
      <c r="G12" s="3">
        <f t="shared" si="1"/>
        <v>10</v>
      </c>
      <c r="H12" s="12">
        <v>16.5</v>
      </c>
      <c r="I12" s="12">
        <v>11</v>
      </c>
    </row>
    <row r="13" spans="2:9" ht="12.75">
      <c r="B13" s="3">
        <v>30</v>
      </c>
      <c r="C13" s="3">
        <v>26</v>
      </c>
      <c r="D13" s="4">
        <f t="shared" si="2"/>
        <v>5.477225575051661</v>
      </c>
      <c r="E13" s="4">
        <f t="shared" si="0"/>
        <v>5.0990195135927845</v>
      </c>
      <c r="F13" s="3">
        <f t="shared" si="3"/>
        <v>10</v>
      </c>
      <c r="G13" s="3">
        <f t="shared" si="1"/>
        <v>3</v>
      </c>
      <c r="H13" s="12">
        <v>11</v>
      </c>
      <c r="I13" s="12">
        <v>3</v>
      </c>
    </row>
    <row r="14" spans="2:9" ht="12.75">
      <c r="B14" s="3">
        <v>24</v>
      </c>
      <c r="C14" s="3">
        <v>29</v>
      </c>
      <c r="D14" s="4">
        <f t="shared" si="2"/>
        <v>4.898979485566356</v>
      </c>
      <c r="E14" s="4">
        <f t="shared" si="0"/>
        <v>5.385164807134504</v>
      </c>
      <c r="F14" s="3">
        <f t="shared" si="3"/>
        <v>2</v>
      </c>
      <c r="G14" s="3">
        <f t="shared" si="1"/>
        <v>6</v>
      </c>
      <c r="H14" s="12">
        <v>2</v>
      </c>
      <c r="I14" s="12">
        <v>7.5</v>
      </c>
    </row>
    <row r="15" spans="1:9" ht="12.75">
      <c r="A15" s="5"/>
      <c r="B15" s="6">
        <v>31</v>
      </c>
      <c r="C15" s="6">
        <v>29</v>
      </c>
      <c r="D15" s="7">
        <f t="shared" si="2"/>
        <v>5.5677643628300215</v>
      </c>
      <c r="E15" s="7">
        <f t="shared" si="0"/>
        <v>5.385164807134504</v>
      </c>
      <c r="F15" s="6">
        <f t="shared" si="3"/>
        <v>13</v>
      </c>
      <c r="G15" s="6">
        <f t="shared" si="1"/>
        <v>6</v>
      </c>
      <c r="H15" s="13">
        <v>13.5</v>
      </c>
      <c r="I15" s="13">
        <v>7.5</v>
      </c>
    </row>
    <row r="16" spans="1:9" ht="12.75">
      <c r="A16" s="1" t="s">
        <v>2</v>
      </c>
      <c r="B16" s="9">
        <f>AVERAGE(B6:B15)</f>
        <v>31.4</v>
      </c>
      <c r="C16" s="9">
        <f>AVERAGE(C6:C15)</f>
        <v>28.3</v>
      </c>
      <c r="D16" s="9">
        <f>AVERAGE(D6:D15)</f>
        <v>5.594800517841371</v>
      </c>
      <c r="E16" s="9">
        <f>AVERAGE(E6:E15)</f>
        <v>5.3153878201083495</v>
      </c>
      <c r="F16" s="12">
        <f>SUM(F6:F15)</f>
        <v>132</v>
      </c>
      <c r="G16" s="12">
        <f>SUM(G6:G15)</f>
        <v>65</v>
      </c>
      <c r="H16" s="14">
        <f>SUM(H6:H15)</f>
        <v>136</v>
      </c>
      <c r="I16" s="12">
        <f>SUM(I6:I15)</f>
        <v>74</v>
      </c>
    </row>
    <row r="17" spans="1:8" ht="12.75">
      <c r="A17" s="1" t="s">
        <v>3</v>
      </c>
      <c r="B17" s="9">
        <f>VAR(B6:B15)</f>
        <v>12.933333333333293</v>
      </c>
      <c r="C17" s="9">
        <f>VAR(C6:C15)</f>
        <v>5.566666666666707</v>
      </c>
      <c r="D17" s="9">
        <f>VAR(D6:D15)</f>
        <v>0.10911907284658658</v>
      </c>
      <c r="E17" s="9">
        <f>VAR(E6:E15)</f>
        <v>0.05183591315978396</v>
      </c>
      <c r="H17" s="1" t="s">
        <v>22</v>
      </c>
    </row>
    <row r="18" spans="1:8" ht="12.75">
      <c r="A18" s="1" t="s">
        <v>4</v>
      </c>
      <c r="B18" s="9">
        <f>SQRT(B17)</f>
        <v>3.5962943891363084</v>
      </c>
      <c r="C18" s="9">
        <f>SQRT(C17)</f>
        <v>2.3593784492248604</v>
      </c>
      <c r="D18" s="9">
        <f>SQRT(D17)</f>
        <v>0.33033176178894236</v>
      </c>
      <c r="E18" s="9">
        <f>SQRT(E17)</f>
        <v>0.22767501654723551</v>
      </c>
      <c r="F18" s="1" t="s">
        <v>23</v>
      </c>
      <c r="H18" s="17">
        <v>127</v>
      </c>
    </row>
    <row r="19" spans="1:9" ht="12.75">
      <c r="A19" s="5" t="s">
        <v>5</v>
      </c>
      <c r="B19" s="28">
        <f>COUNT(B6:B15)</f>
        <v>10</v>
      </c>
      <c r="C19" s="28">
        <f>COUNT(C6:C15)</f>
        <v>10</v>
      </c>
      <c r="D19" s="28">
        <f>COUNT(D6:D15)</f>
        <v>10</v>
      </c>
      <c r="E19" s="28">
        <f>COUNT(E6:E15)</f>
        <v>10</v>
      </c>
      <c r="H19" s="17" t="s">
        <v>24</v>
      </c>
      <c r="I19" s="17"/>
    </row>
    <row r="20" spans="1:5" ht="12.75">
      <c r="A20" s="8" t="s">
        <v>7</v>
      </c>
      <c r="B20" s="9">
        <f>(B17/B19)+(C17/C19)</f>
        <v>1.85</v>
      </c>
      <c r="C20" s="10"/>
      <c r="D20" s="9">
        <f>(D17/D19)+(E17/E19)</f>
        <v>0.016095498600637054</v>
      </c>
      <c r="E20" s="10"/>
    </row>
    <row r="21" spans="1:7" ht="12.75">
      <c r="A21" s="8" t="s">
        <v>16</v>
      </c>
      <c r="B21" s="9">
        <f>(B17/B19)/((B17/B19)+(C17/C19))</f>
        <v>0.6990990990990968</v>
      </c>
      <c r="C21" s="10"/>
      <c r="D21" s="9">
        <f>(D17/D19)/((D17/D19)+(E17/E19))</f>
        <v>0.6779477638690092</v>
      </c>
      <c r="E21" s="18" t="s">
        <v>25</v>
      </c>
      <c r="F21" s="19" t="s">
        <v>29</v>
      </c>
      <c r="G21" s="20"/>
    </row>
    <row r="22" spans="1:7" ht="12.75">
      <c r="A22" s="8" t="s">
        <v>8</v>
      </c>
      <c r="B22" s="3">
        <f>FLOOR(((B19-1)*(C19-1))/(((1-B21)^2)*(B19-1)+(B21^2)*(C19-1)),1)</f>
        <v>15</v>
      </c>
      <c r="C22" s="10"/>
      <c r="D22" s="3">
        <f>FLOOR(((D19-1)*(E19-1))/(((1-D21)^2)*(D19-1)+(D21^2)*(E19-1)),1)</f>
        <v>15</v>
      </c>
      <c r="E22" s="21" t="s">
        <v>26</v>
      </c>
      <c r="F22" s="22">
        <f>(B16-C16)-TINV(0.025,D22)*SQRT(B20)</f>
        <v>-0.28660045037973836</v>
      </c>
      <c r="G22" s="23"/>
    </row>
    <row r="23" spans="1:7" ht="12.75">
      <c r="A23" s="8" t="s">
        <v>9</v>
      </c>
      <c r="B23" s="15">
        <f>(B16-C16)/SQRT(B20)</f>
        <v>2.2791653284908024</v>
      </c>
      <c r="C23" s="10"/>
      <c r="D23" s="15">
        <f>(D16-E16)/SQRT(D20)</f>
        <v>2.202388451629022</v>
      </c>
      <c r="E23" s="21" t="s">
        <v>27</v>
      </c>
      <c r="F23" s="22">
        <f>(B16-C16)+TINV(0.025,D22)*SQRT(B20)</f>
        <v>6.4866004503797345</v>
      </c>
      <c r="G23" s="23"/>
    </row>
    <row r="24" spans="1:7" ht="12.75">
      <c r="A24" s="8" t="s">
        <v>10</v>
      </c>
      <c r="B24" s="16">
        <f>TINV(0.05,B22)</f>
        <v>2.131450855813455</v>
      </c>
      <c r="C24" s="10"/>
      <c r="D24" s="16">
        <f>TINV(0.05,D22)</f>
        <v>2.131450855813455</v>
      </c>
      <c r="E24" s="24" t="s">
        <v>28</v>
      </c>
      <c r="F24" s="25">
        <f>B16-C16</f>
        <v>3.099999999999998</v>
      </c>
      <c r="G24" s="26"/>
    </row>
    <row r="25" spans="1:5" ht="12.75">
      <c r="A25" s="8" t="s">
        <v>15</v>
      </c>
      <c r="B25" s="9">
        <f>TDIST(B23,B22,1)</f>
        <v>0.018855436115936406</v>
      </c>
      <c r="C25" s="10"/>
      <c r="D25" s="9">
        <f>TDIST(D23,D22,1)</f>
        <v>0.021847955196630173</v>
      </c>
      <c r="E25" s="10"/>
    </row>
    <row r="26" spans="1:7" ht="12.75">
      <c r="A26" s="8" t="s">
        <v>11</v>
      </c>
      <c r="B26" s="9">
        <f>(((B19-1)*B17)+((C19-1)*C17))/(B19+C19-2)</f>
        <v>9.25</v>
      </c>
      <c r="C26" s="10"/>
      <c r="D26" s="9">
        <f>(((D19-1)*D17)+((E19-1)*E17))/(D19+E19-2)</f>
        <v>0.08047749300318527</v>
      </c>
      <c r="E26" s="18" t="s">
        <v>25</v>
      </c>
      <c r="F26" s="19" t="s">
        <v>29</v>
      </c>
      <c r="G26" s="20"/>
    </row>
    <row r="27" spans="1:7" ht="12.75">
      <c r="A27" s="8" t="s">
        <v>12</v>
      </c>
      <c r="B27" s="3">
        <f>B19+C19-2</f>
        <v>18</v>
      </c>
      <c r="C27" s="10"/>
      <c r="D27" s="3">
        <f>D19+E19-2</f>
        <v>18</v>
      </c>
      <c r="E27" s="21" t="s">
        <v>26</v>
      </c>
      <c r="F27" s="22">
        <f>(B16-C16)-TINV(0.025,D27)*SQRT(B26)*SQRT((1/B19)+(1/C19))</f>
        <v>-0.22556457427368493</v>
      </c>
      <c r="G27" s="23"/>
    </row>
    <row r="28" spans="1:7" ht="12.75">
      <c r="A28" s="8" t="s">
        <v>13</v>
      </c>
      <c r="B28" s="15">
        <f>(B16-C16)/(SQRT(B26)*SQRT((1/B19)+(1/C19)))</f>
        <v>2.2791653284908024</v>
      </c>
      <c r="C28" s="10"/>
      <c r="D28" s="15">
        <f>(D16-E16)/(SQRT(D26)*SQRT((1/D19)+(1/E19)))</f>
        <v>2.202388451629022</v>
      </c>
      <c r="E28" s="21" t="s">
        <v>27</v>
      </c>
      <c r="F28" s="22">
        <f>(B16-C16)+TINV(0.025,D27)*SQRT(B26)*SQRT((1/B19)+(1/C19))</f>
        <v>6.425564574273681</v>
      </c>
      <c r="G28" s="23"/>
    </row>
    <row r="29" spans="1:7" ht="12.75">
      <c r="A29" s="8" t="s">
        <v>14</v>
      </c>
      <c r="B29" s="16">
        <f>TINV(0.05,B27)</f>
        <v>2.1009236661484465</v>
      </c>
      <c r="C29" s="10"/>
      <c r="D29" s="16">
        <f>TINV(0.05,D27)</f>
        <v>2.1009236661484465</v>
      </c>
      <c r="E29" s="24" t="s">
        <v>28</v>
      </c>
      <c r="F29" s="25">
        <f>B16-C16</f>
        <v>3.099999999999998</v>
      </c>
      <c r="G29" s="26"/>
    </row>
    <row r="30" spans="1:5" ht="12.75">
      <c r="A30" s="8" t="s">
        <v>15</v>
      </c>
      <c r="B30" s="9">
        <f>TDIST(B28,B27,1)</f>
        <v>0.017537090300209075</v>
      </c>
      <c r="C30" s="10"/>
      <c r="D30" s="9">
        <f>TDIST(D28,D27,1)</f>
        <v>0.020456676405720093</v>
      </c>
      <c r="E30" s="10"/>
    </row>
    <row r="32" ht="12.75">
      <c r="A32" s="1" t="s">
        <v>30</v>
      </c>
    </row>
    <row r="33" spans="1:2" ht="12.75">
      <c r="A33" s="1" t="s">
        <v>31</v>
      </c>
      <c r="B33" s="27">
        <f>B26</f>
        <v>9.25</v>
      </c>
    </row>
    <row r="34" spans="1:2" ht="12.75">
      <c r="A34" s="1" t="s">
        <v>32</v>
      </c>
      <c r="B34" s="1">
        <v>1</v>
      </c>
    </row>
    <row r="35" spans="1:2" ht="12.75">
      <c r="A35" s="1" t="s">
        <v>33</v>
      </c>
      <c r="B35" s="1">
        <v>0.05</v>
      </c>
    </row>
    <row r="36" spans="1:2" ht="12.75">
      <c r="A36" s="1" t="s">
        <v>34</v>
      </c>
      <c r="B36" s="1">
        <f>CEILING(2*B33*((NORMSINV(0.975)/B34)^2),1)</f>
        <v>72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portier</dc:creator>
  <cp:keywords/>
  <dc:description/>
  <cp:lastModifiedBy>portier</cp:lastModifiedBy>
  <cp:lastPrinted>2002-02-16T20:40:06Z</cp:lastPrinted>
  <dcterms:created xsi:type="dcterms:W3CDTF">2002-02-16T20:03:54Z</dcterms:created>
  <dcterms:modified xsi:type="dcterms:W3CDTF">2002-02-17T15:31:53Z</dcterms:modified>
  <cp:category/>
  <cp:version/>
  <cp:contentType/>
  <cp:contentStatus/>
</cp:coreProperties>
</file>